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xWindow="9555" yWindow="-15" windowWidth="9600" windowHeight="13755"/>
  </bookViews>
  <sheets>
    <sheet name="Cálculos" sheetId="1" r:id="rId1"/>
    <sheet name="Fórmulas" sheetId="2" r:id="rId2"/>
  </sheets>
  <definedNames>
    <definedName name="alfa">Cálculos!$F$49</definedName>
    <definedName name="Cv">Cálculos!$C$6</definedName>
    <definedName name="desv">Cálculos!$C$5</definedName>
    <definedName name="I_1">Cálculos!$F$47</definedName>
    <definedName name="k">Cálculos!$F$36</definedName>
    <definedName name="ln_k">Cálculos!$F$35</definedName>
    <definedName name="med">Cálculos!$C$4</definedName>
    <definedName name="x">Cálculos!$J$4</definedName>
  </definedNames>
  <calcPr calcId="145621"/>
</workbook>
</file>

<file path=xl/calcChain.xml><?xml version="1.0" encoding="utf-8"?>
<calcChain xmlns="http://schemas.openxmlformats.org/spreadsheetml/2006/main">
  <c r="I55" i="1" l="1"/>
  <c r="C6" i="1" l="1"/>
  <c r="F28" i="1" l="1"/>
  <c r="F30" i="1"/>
  <c r="F33" i="1"/>
  <c r="F32" i="1"/>
  <c r="F31" i="1"/>
  <c r="F34" i="1"/>
  <c r="F29" i="1"/>
  <c r="F35" i="1" l="1"/>
  <c r="F36" i="1" s="1"/>
  <c r="F44" i="1" l="1"/>
  <c r="F41" i="1"/>
  <c r="F39" i="1"/>
  <c r="F40" i="1"/>
  <c r="F43" i="1"/>
  <c r="F45" i="1"/>
  <c r="F42" i="1"/>
  <c r="F46" i="1" l="1"/>
  <c r="F47" i="1" s="1"/>
  <c r="F49" i="1" s="1"/>
  <c r="M4" i="1" s="1"/>
  <c r="M5" i="1" s="1"/>
  <c r="M6" i="1" s="1"/>
</calcChain>
</file>

<file path=xl/comments1.xml><?xml version="1.0" encoding="utf-8"?>
<comments xmlns="http://schemas.openxmlformats.org/spreadsheetml/2006/main">
  <authors>
    <author>Marta</author>
  </authors>
  <commentList>
    <comment ref="L4" authorId="0">
      <text>
        <r>
          <rPr>
            <b/>
            <sz val="8"/>
            <color indexed="81"/>
            <rFont val="Tahoma"/>
          </rPr>
          <t>F(x) es la probabilidad de que se presente un valor menor que x</t>
        </r>
      </text>
    </comment>
  </commentList>
</comments>
</file>

<file path=xl/sharedStrings.xml><?xml version="1.0" encoding="utf-8"?>
<sst xmlns="http://schemas.openxmlformats.org/spreadsheetml/2006/main" count="51" uniqueCount="45">
  <si>
    <t>media</t>
  </si>
  <si>
    <t>Cv</t>
  </si>
  <si>
    <t>a0</t>
  </si>
  <si>
    <t>a1</t>
  </si>
  <si>
    <t>a2</t>
  </si>
  <si>
    <t>a3</t>
  </si>
  <si>
    <t>a4</t>
  </si>
  <si>
    <t>a5</t>
  </si>
  <si>
    <t>a6</t>
  </si>
  <si>
    <t>0.99 a 0.70</t>
  </si>
  <si>
    <t>0.70 a 0.30</t>
  </si>
  <si>
    <t>0.30 a 0.19</t>
  </si>
  <si>
    <t>j</t>
  </si>
  <si>
    <t>Suma......</t>
  </si>
  <si>
    <t>b0</t>
  </si>
  <si>
    <t>b2</t>
  </si>
  <si>
    <t>b1</t>
  </si>
  <si>
    <t>b3</t>
  </si>
  <si>
    <t>b4</t>
  </si>
  <si>
    <t>b5</t>
  </si>
  <si>
    <t>b6</t>
  </si>
  <si>
    <t>=ln(k)</t>
  </si>
  <si>
    <t>F(x)=</t>
  </si>
  <si>
    <t>desv típica</t>
  </si>
  <si>
    <t>k =</t>
  </si>
  <si>
    <t>x=</t>
  </si>
  <si>
    <t>Probabilidad de que se supere x=</t>
  </si>
  <si>
    <t>años</t>
  </si>
  <si>
    <t>––&gt;&gt;</t>
  </si>
  <si>
    <r>
      <t>Aplicación de la función SQRT ET MAX (según Zorraquino, 2004)</t>
    </r>
    <r>
      <rPr>
        <b/>
        <vertAlign val="superscript"/>
        <sz val="12"/>
        <rFont val="Arial"/>
        <family val="2"/>
      </rPr>
      <t>(1)</t>
    </r>
  </si>
  <si>
    <t xml:space="preserve">A partir del valor </t>
  </si>
  <si>
    <t>calcular el retorno</t>
  </si>
  <si>
    <t>A partir del retorno</t>
  </si>
  <si>
    <t>calcular el valor</t>
  </si>
  <si>
    <r>
      <t>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* (ln(Cv))</t>
    </r>
    <r>
      <rPr>
        <b/>
        <vertAlign val="superscript"/>
        <sz val="8"/>
        <rFont val="Arial"/>
        <family val="2"/>
      </rPr>
      <t>j</t>
    </r>
  </si>
  <si>
    <r>
      <t>b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* (ln(k))</t>
    </r>
    <r>
      <rPr>
        <b/>
        <vertAlign val="superscript"/>
        <sz val="8"/>
        <rFont val="Arial"/>
        <family val="2"/>
      </rPr>
      <t>j</t>
    </r>
  </si>
  <si>
    <r>
      <t>=ln(I</t>
    </r>
    <r>
      <rPr>
        <b/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</si>
  <si>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=I</t>
    </r>
    <r>
      <rPr>
        <b/>
        <vertAlign val="subscript"/>
        <sz val="8"/>
        <rFont val="Arial"/>
        <family val="2"/>
      </rPr>
      <t>1</t>
    </r>
  </si>
  <si>
    <r>
      <t>a</t>
    </r>
    <r>
      <rPr>
        <b/>
        <sz val="8"/>
        <rFont val="Arial"/>
        <family val="2"/>
      </rPr>
      <t>=</t>
    </r>
  </si>
  <si>
    <t>Cv :</t>
  </si>
  <si>
    <t>Introducir el dato en J4 y confirmar la entrada</t>
  </si>
  <si>
    <t>Retorno</t>
  </si>
  <si>
    <t>x</t>
  </si>
  <si>
    <t>Periodo de retorno=</t>
  </si>
  <si>
    <t>Rellenar solamente los números en azul: siempre C4 y C5; y J4 ó (J12 a J18)  según el cálculo deseado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</si>
</sst>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0.0"/>
    <numFmt numFmtId="166" formatCode="0.000"/>
    <numFmt numFmtId="167" formatCode="0.0000"/>
    <numFmt numFmtId="168" formatCode="0.00000"/>
  </numFmts>
  <fonts count="26" x14ac:knownFonts="1">
    <font>
      <sz val="10"/>
      <name val="Arial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9"/>
      <color indexed="23"/>
      <name val="Arial"/>
      <family val="2"/>
    </font>
    <font>
      <sz val="10"/>
      <color indexed="23"/>
      <name val="Arial"/>
    </font>
    <font>
      <sz val="10"/>
      <color indexed="23"/>
      <name val="Arial"/>
      <family val="2"/>
    </font>
    <font>
      <sz val="9"/>
      <name val="Arial Narrow"/>
      <family val="2"/>
    </font>
    <font>
      <b/>
      <vertAlign val="superscript"/>
      <sz val="12"/>
      <name val="Arial"/>
      <family val="2"/>
    </font>
    <font>
      <b/>
      <sz val="12"/>
      <color indexed="60"/>
      <name val="Arial"/>
      <family val="2"/>
    </font>
    <font>
      <b/>
      <sz val="8"/>
      <color indexed="81"/>
      <name val="Tahoma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name val="Arial"/>
    </font>
    <font>
      <i/>
      <sz val="8"/>
      <color indexed="17"/>
      <name val="Arial"/>
      <family val="2"/>
    </font>
    <font>
      <b/>
      <sz val="8"/>
      <name val="Symbol"/>
      <family val="1"/>
      <charset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0" fillId="0" borderId="0" xfId="0" applyFill="1"/>
    <xf numFmtId="0" fontId="11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/>
    </xf>
    <xf numFmtId="11" fontId="0" fillId="0" borderId="0" xfId="0" applyNumberFormat="1"/>
    <xf numFmtId="0" fontId="0" fillId="3" borderId="0" xfId="0" applyFill="1"/>
    <xf numFmtId="1" fontId="6" fillId="0" borderId="0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168" fontId="6" fillId="2" borderId="3" xfId="0" applyNumberFormat="1" applyFont="1" applyFill="1" applyBorder="1" applyAlignment="1">
      <alignment horizontal="center"/>
    </xf>
    <xf numFmtId="167" fontId="6" fillId="2" borderId="4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168" fontId="18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6" fontId="20" fillId="0" borderId="6" xfId="0" applyNumberFormat="1" applyFont="1" applyBorder="1" applyAlignment="1">
      <alignment horizontal="center"/>
    </xf>
    <xf numFmtId="166" fontId="18" fillId="0" borderId="1" xfId="0" applyNumberFormat="1" applyFont="1" applyBorder="1" applyAlignment="1">
      <alignment horizontal="center"/>
    </xf>
    <xf numFmtId="166" fontId="15" fillId="0" borderId="0" xfId="0" applyNumberFormat="1" applyFont="1" applyAlignment="1">
      <alignment horizontal="center"/>
    </xf>
    <xf numFmtId="0" fontId="15" fillId="0" borderId="0" xfId="0" quotePrefix="1" applyFont="1" applyFill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0" fontId="15" fillId="2" borderId="1" xfId="0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20" fillId="0" borderId="6" xfId="0" applyFont="1" applyBorder="1"/>
    <xf numFmtId="0" fontId="22" fillId="2" borderId="1" xfId="0" applyFont="1" applyFill="1" applyBorder="1" applyAlignment="1">
      <alignment horizontal="right"/>
    </xf>
    <xf numFmtId="0" fontId="21" fillId="0" borderId="4" xfId="0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0" fontId="19" fillId="0" borderId="7" xfId="0" applyFont="1" applyBorder="1" applyAlignment="1">
      <alignment horizontal="right"/>
    </xf>
    <xf numFmtId="0" fontId="19" fillId="0" borderId="7" xfId="0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166" fontId="24" fillId="2" borderId="1" xfId="0" applyNumberFormat="1" applyFont="1" applyFill="1" applyBorder="1" applyAlignment="1">
      <alignment horizontal="center"/>
    </xf>
    <xf numFmtId="168" fontId="2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23" fillId="0" borderId="0" xfId="0" applyFont="1"/>
    <xf numFmtId="0" fontId="23" fillId="0" borderId="0" xfId="0" applyFont="1" applyFill="1"/>
    <xf numFmtId="166" fontId="1" fillId="0" borderId="0" xfId="0" applyNumberFormat="1" applyFont="1" applyAlignment="1">
      <alignment horizontal="right"/>
    </xf>
    <xf numFmtId="0" fontId="25" fillId="0" borderId="0" xfId="0" applyFont="1" applyAlignment="1">
      <alignment vertical="center"/>
    </xf>
    <xf numFmtId="165" fontId="2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46</xdr:row>
      <xdr:rowOff>0</xdr:rowOff>
    </xdr:from>
    <xdr:to>
      <xdr:col>12</xdr:col>
      <xdr:colOff>352425</xdr:colOff>
      <xdr:row>49</xdr:row>
      <xdr:rowOff>76200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238500" y="6753225"/>
          <a:ext cx="31432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12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(1)</a:t>
          </a: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Zorraquino, C (2004).- "La función SQRT-ET max". </a:t>
          </a: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Revista de Obras Públicas</a:t>
          </a: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</a:t>
          </a:r>
          <a:r>
            <a:rPr lang="es-E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3447</a:t>
          </a: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33-37</a:t>
          </a:r>
        </a:p>
      </xdr:txBody>
    </xdr:sp>
    <xdr:clientData/>
  </xdr:twoCellAnchor>
  <xdr:twoCellAnchor>
    <xdr:from>
      <xdr:col>8</xdr:col>
      <xdr:colOff>396129</xdr:colOff>
      <xdr:row>19</xdr:row>
      <xdr:rowOff>31378</xdr:rowOff>
    </xdr:from>
    <xdr:to>
      <xdr:col>12</xdr:col>
      <xdr:colOff>392204</xdr:colOff>
      <xdr:row>21</xdr:row>
      <xdr:rowOff>123265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3567394" y="3628466"/>
          <a:ext cx="2864781" cy="495299"/>
        </a:xfrm>
        <a:prstGeom prst="rect">
          <a:avLst/>
        </a:prstGeom>
        <a:solidFill>
          <a:srgbClr val="FCEB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50" b="1" i="0" u="none" strike="noStrike" baseline="0">
              <a:solidFill>
                <a:srgbClr val="800000"/>
              </a:solidFill>
              <a:latin typeface="+mn-lt"/>
              <a:cs typeface="Arial"/>
            </a:rPr>
            <a:t> </a:t>
          </a:r>
          <a:r>
            <a:rPr lang="es-ES" sz="1050" b="0" i="0" u="none" strike="noStrike" baseline="0">
              <a:solidFill>
                <a:srgbClr val="800000"/>
              </a:solidFill>
              <a:latin typeface="+mn-lt"/>
              <a:cs typeface="Arial"/>
            </a:rPr>
            <a:t>Si estamos editando alguna celda, confirmar la entrada (INTRO) </a:t>
          </a:r>
          <a:r>
            <a:rPr lang="es-ES" sz="1050" b="0" i="0" u="none" strike="noStrike" baseline="0">
              <a:solidFill>
                <a:srgbClr val="FF0000"/>
              </a:solidFill>
              <a:latin typeface="+mn-lt"/>
              <a:cs typeface="Arial"/>
            </a:rPr>
            <a:t>antes</a:t>
          </a:r>
          <a:r>
            <a:rPr lang="es-ES" sz="1050" b="0" i="0" u="none" strike="noStrike" baseline="0">
              <a:solidFill>
                <a:srgbClr val="800000"/>
              </a:solidFill>
              <a:latin typeface="+mn-lt"/>
              <a:cs typeface="Arial"/>
            </a:rPr>
            <a:t>  de picar en la flecha verde</a:t>
          </a:r>
          <a:endParaRPr lang="es-E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104775</xdr:colOff>
      <xdr:row>11</xdr:row>
      <xdr:rowOff>85725</xdr:rowOff>
    </xdr:from>
    <xdr:to>
      <xdr:col>10</xdr:col>
      <xdr:colOff>657225</xdr:colOff>
      <xdr:row>17</xdr:row>
      <xdr:rowOff>9525</xdr:rowOff>
    </xdr:to>
    <xdr:grpSp>
      <xdr:nvGrpSpPr>
        <xdr:cNvPr id="1044" name="Group 20"/>
        <xdr:cNvGrpSpPr>
          <a:grpSpLocks/>
        </xdr:cNvGrpSpPr>
      </xdr:nvGrpSpPr>
      <xdr:grpSpPr bwMode="auto">
        <a:xfrm>
          <a:off x="4699187" y="2069166"/>
          <a:ext cx="552450" cy="1134035"/>
          <a:chOff x="504" y="244"/>
          <a:chExt cx="47" cy="119"/>
        </a:xfrm>
      </xdr:grpSpPr>
      <xdr:sp macro="[0]!calcula" textlink="">
        <xdr:nvSpPr>
          <xdr:cNvPr id="1038" name="AutoShape 14"/>
          <xdr:cNvSpPr>
            <a:spLocks noChangeArrowheads="1"/>
          </xdr:cNvSpPr>
        </xdr:nvSpPr>
        <xdr:spPr bwMode="auto">
          <a:xfrm>
            <a:off x="504" y="244"/>
            <a:ext cx="47" cy="119"/>
          </a:xfrm>
          <a:prstGeom prst="rightArrow">
            <a:avLst>
              <a:gd name="adj1" fmla="val 50000"/>
              <a:gd name="adj2" fmla="val 25000"/>
            </a:avLst>
          </a:prstGeom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[0]!calcula" textlink="">
        <xdr:nvSpPr>
          <xdr:cNvPr id="1042" name="WordArt 18"/>
          <xdr:cNvSpPr>
            <a:spLocks noChangeArrowheads="1" noChangeShapeType="1" noTextEdit="1"/>
          </xdr:cNvSpPr>
        </xdr:nvSpPr>
        <xdr:spPr bwMode="auto">
          <a:xfrm>
            <a:off x="509" y="284"/>
            <a:ext cx="33" cy="38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s-ES" sz="12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Arial"/>
                <a:cs typeface="Arial"/>
              </a:rPr>
              <a:t>Clic</a:t>
            </a:r>
          </a:p>
          <a:p>
            <a:pPr algn="ctr" rtl="0">
              <a:buNone/>
            </a:pPr>
            <a:r>
              <a:rPr lang="es-ES" sz="12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Arial"/>
                <a:cs typeface="Arial"/>
              </a:rPr>
              <a:t>aquí</a:t>
            </a:r>
          </a:p>
        </xdr:txBody>
      </xdr:sp>
    </xdr:grpSp>
    <xdr:clientData/>
  </xdr:twoCellAnchor>
  <xdr:twoCellAnchor>
    <xdr:from>
      <xdr:col>1</xdr:col>
      <xdr:colOff>85725</xdr:colOff>
      <xdr:row>9</xdr:row>
      <xdr:rowOff>9525</xdr:rowOff>
    </xdr:from>
    <xdr:to>
      <xdr:col>2</xdr:col>
      <xdr:colOff>400050</xdr:colOff>
      <xdr:row>14</xdr:row>
      <xdr:rowOff>57150</xdr:rowOff>
    </xdr:to>
    <xdr:sp macro="" textlink="">
      <xdr:nvSpPr>
        <xdr:cNvPr id="1045" name="AutoShape 21"/>
        <xdr:cNvSpPr>
          <a:spLocks noChangeArrowheads="1"/>
        </xdr:cNvSpPr>
      </xdr:nvSpPr>
      <xdr:spPr bwMode="auto">
        <a:xfrm flipH="1" flipV="1">
          <a:off x="200025" y="1543050"/>
          <a:ext cx="1085850" cy="1047750"/>
        </a:xfrm>
        <a:prstGeom prst="wedgeRoundRectCallout">
          <a:avLst>
            <a:gd name="adj1" fmla="val -30704"/>
            <a:gd name="adj2" fmla="val 73634"/>
            <a:gd name="adj3" fmla="val 16667"/>
          </a:avLst>
        </a:prstGeom>
        <a:solidFill>
          <a:srgbClr val="F9F1CB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Atención:</a:t>
          </a:r>
          <a:r>
            <a:rPr lang="es-E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Funciona para </a:t>
          </a:r>
          <a:r>
            <a:rPr lang="es-ES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Cv</a:t>
          </a:r>
          <a:r>
            <a:rPr lang="es-E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s-ES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entre 0,99 y 0,19</a:t>
          </a:r>
          <a:r>
            <a:rPr lang="es-E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(Ver coeficientes en </a:t>
          </a:r>
          <a:r>
            <a:rPr lang="es-ES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verde,</a:t>
          </a:r>
          <a:r>
            <a:rPr lang="es-E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líneas 22 a 39)</a:t>
          </a:r>
        </a:p>
      </xdr:txBody>
    </xdr:sp>
    <xdr:clientData/>
  </xdr:twoCellAnchor>
  <xdr:twoCellAnchor>
    <xdr:from>
      <xdr:col>4</xdr:col>
      <xdr:colOff>150159</xdr:colOff>
      <xdr:row>12</xdr:row>
      <xdr:rowOff>33616</xdr:rowOff>
    </xdr:from>
    <xdr:to>
      <xdr:col>8</xdr:col>
      <xdr:colOff>336180</xdr:colOff>
      <xdr:row>18</xdr:row>
      <xdr:rowOff>44824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 rot="5400000" flipH="1" flipV="1">
          <a:off x="1957668" y="1890430"/>
          <a:ext cx="1221443" cy="1878110"/>
        </a:xfrm>
        <a:prstGeom prst="wedgeRoundRectCallout">
          <a:avLst>
            <a:gd name="adj1" fmla="val 24314"/>
            <a:gd name="adj2" fmla="val 65003"/>
            <a:gd name="adj3" fmla="val 16667"/>
          </a:avLst>
        </a:prstGeom>
        <a:solidFill>
          <a:srgbClr val="F9F1CB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es-ES" sz="1400" b="1" i="0" baseline="0">
              <a:effectLst/>
              <a:latin typeface="+mn-lt"/>
              <a:ea typeface="+mn-ea"/>
              <a:cs typeface="+mn-cs"/>
            </a:rPr>
            <a:t>- Si se desea, cambiar los periodos de retorno entre J12 y J18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(El retorno no puede ser &lt;2,5 años)</a:t>
          </a:r>
          <a:endParaRPr lang="es-ES" sz="1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</xdr:row>
          <xdr:rowOff>104775</xdr:rowOff>
        </xdr:from>
        <xdr:to>
          <xdr:col>10</xdr:col>
          <xdr:colOff>247650</xdr:colOff>
          <xdr:row>36</xdr:row>
          <xdr:rowOff>76200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P63"/>
  <sheetViews>
    <sheetView tabSelected="1" zoomScale="85" zoomScaleNormal="85" workbookViewId="0"/>
  </sheetViews>
  <sheetFormatPr baseColWidth="10" defaultRowHeight="12.75" x14ac:dyDescent="0.2"/>
  <cols>
    <col min="1" max="1" width="1.7109375" customWidth="1"/>
    <col min="2" max="2" width="11.5703125" customWidth="1"/>
    <col min="3" max="3" width="7.85546875" style="1" customWidth="1"/>
    <col min="4" max="4" width="1" customWidth="1"/>
    <col min="5" max="5" width="6.5703125" customWidth="1"/>
    <col min="6" max="6" width="10.28515625" style="1" customWidth="1"/>
    <col min="7" max="7" width="6.5703125" customWidth="1"/>
    <col min="8" max="8" width="2" customWidth="1"/>
    <col min="9" max="9" width="10.7109375" style="1" customWidth="1"/>
    <col min="10" max="10" width="10.5703125" style="1" customWidth="1"/>
    <col min="11" max="11" width="10.7109375" style="1" customWidth="1"/>
    <col min="12" max="12" width="10.85546875" customWidth="1"/>
    <col min="13" max="13" width="10.28515625" customWidth="1"/>
    <col min="14" max="14" width="7" customWidth="1"/>
  </cols>
  <sheetData>
    <row r="1" spans="1:14" ht="21" customHeight="1" x14ac:dyDescent="0.25">
      <c r="A1" s="10"/>
      <c r="B1" s="10"/>
      <c r="C1" s="13" t="s">
        <v>29</v>
      </c>
      <c r="D1" s="13"/>
      <c r="E1" s="13"/>
      <c r="F1" s="13"/>
      <c r="G1" s="10"/>
      <c r="H1" s="10"/>
      <c r="I1" s="11"/>
      <c r="J1" s="11"/>
      <c r="K1" s="11"/>
      <c r="L1" s="10"/>
      <c r="M1" s="10"/>
    </row>
    <row r="2" spans="1:14" ht="20.25" customHeight="1" x14ac:dyDescent="0.2">
      <c r="B2" s="80" t="s">
        <v>44</v>
      </c>
      <c r="D2" s="26"/>
    </row>
    <row r="3" spans="1:14" ht="15.75" thickBot="1" x14ac:dyDescent="0.3">
      <c r="D3" s="30"/>
      <c r="I3" s="81" t="s">
        <v>40</v>
      </c>
      <c r="K3" s="12"/>
    </row>
    <row r="4" spans="1:14" ht="16.5" thickBot="1" x14ac:dyDescent="0.3">
      <c r="B4" s="8" t="s">
        <v>0</v>
      </c>
      <c r="C4" s="9">
        <v>148.69999999999999</v>
      </c>
      <c r="D4" s="30"/>
      <c r="E4" s="10"/>
      <c r="F4" s="67"/>
      <c r="G4" s="68" t="s">
        <v>30</v>
      </c>
      <c r="I4" s="14" t="s">
        <v>25</v>
      </c>
      <c r="J4" s="9">
        <v>400</v>
      </c>
      <c r="K4" s="23" t="s">
        <v>28</v>
      </c>
      <c r="L4" s="28" t="s">
        <v>22</v>
      </c>
      <c r="M4" s="38">
        <f>EXP(-k*(1+SQRT(alfa*x))*EXP(-SQRT(alfa*x)))</f>
        <v>0.98870402697342963</v>
      </c>
    </row>
    <row r="5" spans="1:14" ht="15.75" x14ac:dyDescent="0.25">
      <c r="B5" s="8" t="s">
        <v>23</v>
      </c>
      <c r="C5" s="9">
        <v>73.5</v>
      </c>
      <c r="D5" s="30"/>
      <c r="E5" s="10"/>
      <c r="F5" s="67"/>
      <c r="G5" s="68" t="s">
        <v>31</v>
      </c>
      <c r="I5"/>
      <c r="J5" s="19"/>
      <c r="K5" s="20"/>
      <c r="L5" s="21" t="s">
        <v>26</v>
      </c>
      <c r="M5" s="39">
        <f>1-M4</f>
        <v>1.1295973026570372E-2</v>
      </c>
    </row>
    <row r="6" spans="1:14" ht="15.75" x14ac:dyDescent="0.25">
      <c r="B6" t="s">
        <v>1</v>
      </c>
      <c r="C6" s="2">
        <f>desv/med</f>
        <v>0.4942837928715535</v>
      </c>
      <c r="D6" s="30"/>
      <c r="E6" s="34"/>
      <c r="F6" s="35"/>
      <c r="I6"/>
      <c r="J6" s="19"/>
      <c r="K6" s="20"/>
      <c r="L6" s="75" t="s">
        <v>43</v>
      </c>
      <c r="M6" s="32">
        <f>1/M5</f>
        <v>88.527123572958388</v>
      </c>
      <c r="N6" s="76" t="s">
        <v>27</v>
      </c>
    </row>
    <row r="7" spans="1:14" ht="6" customHeight="1" x14ac:dyDescent="0.25">
      <c r="A7" s="26"/>
      <c r="B7" s="26"/>
      <c r="C7" s="70"/>
      <c r="D7" s="30"/>
      <c r="E7" s="34"/>
      <c r="F7" s="35"/>
      <c r="I7" s="20"/>
      <c r="J7" s="21"/>
      <c r="K7" s="31"/>
      <c r="L7" s="22"/>
      <c r="M7" s="1"/>
    </row>
    <row r="8" spans="1:14" ht="4.5" customHeight="1" x14ac:dyDescent="0.25">
      <c r="A8" s="26"/>
      <c r="B8" s="24"/>
      <c r="C8" s="25"/>
      <c r="D8" s="17"/>
      <c r="E8" s="36"/>
      <c r="F8" s="37"/>
      <c r="G8" s="17"/>
      <c r="H8" s="17"/>
      <c r="I8" s="17"/>
      <c r="J8" s="18"/>
      <c r="K8" s="18"/>
      <c r="L8" s="18"/>
      <c r="M8" s="17"/>
      <c r="N8" s="17"/>
    </row>
    <row r="9" spans="1:14" ht="7.5" customHeight="1" x14ac:dyDescent="0.25">
      <c r="C9" s="2"/>
      <c r="D9" s="30"/>
      <c r="F9" s="35"/>
      <c r="L9" s="1"/>
    </row>
    <row r="10" spans="1:14" ht="15.75" x14ac:dyDescent="0.25">
      <c r="C10" s="2"/>
      <c r="D10" s="30"/>
      <c r="E10" s="10"/>
      <c r="F10" s="67"/>
      <c r="G10" s="68" t="s">
        <v>32</v>
      </c>
      <c r="I10" s="33"/>
    </row>
    <row r="11" spans="1:14" ht="15.75" x14ac:dyDescent="0.25">
      <c r="C11" s="2"/>
      <c r="D11" s="30"/>
      <c r="E11" s="10"/>
      <c r="F11" s="69"/>
      <c r="G11" s="68" t="s">
        <v>33</v>
      </c>
      <c r="I11" s="33"/>
      <c r="J11" s="14" t="s">
        <v>41</v>
      </c>
      <c r="L11" s="71" t="s">
        <v>42</v>
      </c>
    </row>
    <row r="12" spans="1:14" ht="15.75" customHeight="1" x14ac:dyDescent="0.25">
      <c r="C12" s="2"/>
      <c r="D12" s="30"/>
      <c r="F12" s="19"/>
      <c r="I12" s="23"/>
      <c r="J12" s="9">
        <v>5</v>
      </c>
      <c r="L12" s="32"/>
      <c r="M12" s="77"/>
    </row>
    <row r="13" spans="1:14" s="26" customFormat="1" ht="15.75" customHeight="1" x14ac:dyDescent="0.25">
      <c r="B13" s="24"/>
      <c r="C13" s="25"/>
      <c r="D13" s="17"/>
      <c r="E13" s="24"/>
      <c r="F13" s="25"/>
      <c r="G13" s="24"/>
      <c r="H13" s="24"/>
      <c r="I13" s="25"/>
      <c r="J13" s="9">
        <v>10</v>
      </c>
      <c r="K13" s="25"/>
      <c r="L13" s="32"/>
      <c r="M13" s="78"/>
    </row>
    <row r="14" spans="1:14" s="26" customFormat="1" ht="15.75" customHeight="1" x14ac:dyDescent="0.25">
      <c r="B14" s="24"/>
      <c r="C14" s="25"/>
      <c r="D14" s="17"/>
      <c r="E14" s="24"/>
      <c r="F14" s="25"/>
      <c r="G14" s="24"/>
      <c r="H14" s="24"/>
      <c r="I14" s="25"/>
      <c r="J14" s="9">
        <v>25</v>
      </c>
      <c r="K14" s="25"/>
      <c r="L14" s="32"/>
      <c r="M14" s="24"/>
    </row>
    <row r="15" spans="1:14" s="26" customFormat="1" ht="15.75" customHeight="1" x14ac:dyDescent="0.25">
      <c r="B15" s="24"/>
      <c r="C15" s="25"/>
      <c r="D15" s="17"/>
      <c r="E15" s="24"/>
      <c r="F15" s="25"/>
      <c r="G15" s="24"/>
      <c r="H15" s="24"/>
      <c r="I15" s="25"/>
      <c r="J15" s="9">
        <v>50</v>
      </c>
      <c r="K15" s="25"/>
      <c r="L15" s="32"/>
      <c r="M15" s="24"/>
    </row>
    <row r="16" spans="1:14" s="26" customFormat="1" ht="15.75" customHeight="1" x14ac:dyDescent="0.25">
      <c r="B16" s="24"/>
      <c r="C16" s="25"/>
      <c r="D16" s="17"/>
      <c r="E16" s="24"/>
      <c r="F16" s="25"/>
      <c r="G16" s="24"/>
      <c r="H16" s="24"/>
      <c r="I16" s="25"/>
      <c r="J16" s="9">
        <v>100</v>
      </c>
      <c r="K16" s="25"/>
      <c r="L16" s="32"/>
      <c r="M16" s="24"/>
    </row>
    <row r="17" spans="1:14" s="26" customFormat="1" ht="15.75" customHeight="1" x14ac:dyDescent="0.25">
      <c r="B17" s="24"/>
      <c r="C17" s="25"/>
      <c r="D17" s="17"/>
      <c r="E17" s="24"/>
      <c r="F17" s="25"/>
      <c r="G17" s="24"/>
      <c r="H17" s="24"/>
      <c r="I17" s="25"/>
      <c r="J17" s="9">
        <v>210</v>
      </c>
      <c r="K17" s="25"/>
      <c r="L17" s="32"/>
      <c r="M17" s="24"/>
    </row>
    <row r="18" spans="1:14" s="26" customFormat="1" ht="15.75" customHeight="1" x14ac:dyDescent="0.25">
      <c r="B18" s="24"/>
      <c r="C18" s="25"/>
      <c r="D18" s="17"/>
      <c r="E18" s="24"/>
      <c r="F18" s="25"/>
      <c r="G18" s="24"/>
      <c r="H18" s="24"/>
      <c r="I18" s="25"/>
      <c r="J18" s="9">
        <v>500</v>
      </c>
      <c r="K18" s="25"/>
      <c r="L18" s="32"/>
      <c r="M18" s="24"/>
    </row>
    <row r="19" spans="1:14" s="26" customFormat="1" ht="15.75" customHeight="1" x14ac:dyDescent="0.25">
      <c r="B19" s="24"/>
      <c r="C19" s="25"/>
      <c r="D19" s="17"/>
      <c r="E19" s="24"/>
      <c r="F19" s="25"/>
      <c r="G19" s="24"/>
      <c r="H19" s="24"/>
      <c r="I19" s="25"/>
      <c r="J19" s="82"/>
      <c r="K19" s="25"/>
      <c r="L19" s="83"/>
      <c r="M19" s="24"/>
    </row>
    <row r="20" spans="1:14" s="26" customFormat="1" ht="15.75" customHeight="1" x14ac:dyDescent="0.25">
      <c r="B20" s="24"/>
      <c r="C20" s="25"/>
      <c r="D20" s="17"/>
      <c r="E20" s="24"/>
      <c r="F20" s="25"/>
      <c r="G20" s="24"/>
      <c r="H20" s="24"/>
      <c r="I20" s="25"/>
      <c r="J20" s="82"/>
      <c r="K20" s="25"/>
      <c r="L20" s="83"/>
      <c r="M20" s="24"/>
    </row>
    <row r="21" spans="1:14" s="26" customFormat="1" ht="15.75" customHeight="1" x14ac:dyDescent="0.25">
      <c r="B21" s="24"/>
      <c r="C21" s="25"/>
      <c r="D21" s="17"/>
      <c r="E21" s="24"/>
      <c r="F21" s="25"/>
      <c r="G21" s="24"/>
      <c r="H21" s="24"/>
      <c r="I21" s="25"/>
      <c r="J21" s="82"/>
      <c r="K21" s="25"/>
      <c r="L21" s="83"/>
      <c r="M21" s="24"/>
    </row>
    <row r="22" spans="1:14" s="26" customFormat="1" ht="15.75" customHeight="1" x14ac:dyDescent="0.25">
      <c r="B22" s="24"/>
      <c r="C22" s="25"/>
      <c r="D22" s="17"/>
      <c r="E22" s="24"/>
      <c r="F22" s="25"/>
      <c r="G22" s="24"/>
      <c r="H22" s="24"/>
      <c r="I22" s="25"/>
      <c r="J22" s="82"/>
      <c r="K22" s="25"/>
      <c r="L22" s="83"/>
      <c r="M22" s="24"/>
    </row>
    <row r="23" spans="1:14" s="26" customFormat="1" x14ac:dyDescent="0.2">
      <c r="B23" s="24"/>
      <c r="C23" s="25"/>
      <c r="D23" s="17"/>
      <c r="E23" s="24"/>
      <c r="F23" s="25"/>
      <c r="G23" s="24"/>
      <c r="H23" s="24"/>
      <c r="I23" s="72"/>
      <c r="J23" s="25"/>
      <c r="K23" s="25"/>
      <c r="L23" s="24"/>
      <c r="M23" s="24"/>
    </row>
    <row r="24" spans="1:14" ht="5.25" customHeight="1" x14ac:dyDescent="0.2">
      <c r="A24" s="30"/>
      <c r="B24" s="17"/>
      <c r="C24" s="18"/>
      <c r="D24" s="17"/>
      <c r="E24" s="17"/>
      <c r="F24" s="18"/>
      <c r="G24" s="17"/>
      <c r="H24" s="17"/>
      <c r="I24" s="18"/>
      <c r="J24" s="18"/>
      <c r="K24" s="18"/>
      <c r="L24" s="17"/>
      <c r="M24" s="17"/>
      <c r="N24" s="30"/>
    </row>
    <row r="25" spans="1:14" s="26" customFormat="1" ht="12" customHeight="1" x14ac:dyDescent="0.2">
      <c r="B25" s="24"/>
      <c r="C25" s="25"/>
      <c r="D25" s="24"/>
      <c r="E25" s="24"/>
      <c r="F25" s="25"/>
      <c r="G25" s="24"/>
      <c r="H25" s="24"/>
      <c r="I25" s="25"/>
      <c r="J25" s="25"/>
      <c r="K25" s="25"/>
      <c r="L25" s="24"/>
      <c r="M25" s="24"/>
    </row>
    <row r="26" spans="1:14" s="26" customFormat="1" ht="12" customHeight="1" x14ac:dyDescent="0.2">
      <c r="B26" s="24"/>
      <c r="C26" s="25"/>
      <c r="D26" s="24"/>
      <c r="E26" s="24"/>
      <c r="F26" s="25"/>
      <c r="G26" s="24"/>
      <c r="H26" s="24"/>
      <c r="I26" s="25"/>
      <c r="J26" s="25"/>
      <c r="K26" s="25"/>
      <c r="L26" s="24"/>
      <c r="M26" s="24"/>
    </row>
    <row r="27" spans="1:14" ht="13.5" thickBot="1" x14ac:dyDescent="0.25">
      <c r="E27" s="40" t="s">
        <v>12</v>
      </c>
      <c r="F27" s="40" t="s">
        <v>34</v>
      </c>
      <c r="G27" s="40"/>
      <c r="H27" s="40"/>
      <c r="I27" s="65" t="s">
        <v>39</v>
      </c>
      <c r="J27" s="66" t="s">
        <v>9</v>
      </c>
      <c r="K27" s="66" t="s">
        <v>10</v>
      </c>
      <c r="L27" s="66" t="s">
        <v>11</v>
      </c>
    </row>
    <row r="28" spans="1:14" x14ac:dyDescent="0.2">
      <c r="C28" s="2"/>
      <c r="E28" s="41">
        <v>0</v>
      </c>
      <c r="F28" s="42">
        <f>IF(Cv&lt;0.3,L28*(LN(Cv))^E28,IF(Cv&lt;0.7,K28*(LN(Cv))^E28,J28*(LN(Cv))^E28))</f>
        <v>1.801512523</v>
      </c>
      <c r="G28" s="42"/>
      <c r="H28" s="43"/>
      <c r="I28" s="62" t="s">
        <v>2</v>
      </c>
      <c r="J28" s="63">
        <v>1.318614521</v>
      </c>
      <c r="K28" s="63">
        <v>1.801512523</v>
      </c>
      <c r="L28" s="64">
        <v>-1765.864939</v>
      </c>
    </row>
    <row r="29" spans="1:14" x14ac:dyDescent="0.2">
      <c r="C29" s="2"/>
      <c r="E29" s="41">
        <v>1</v>
      </c>
      <c r="F29" s="42">
        <f t="shared" ref="F29:F34" si="0">IF(Cv&lt;0.3,L29*(LN(Cv))^E29,IF(Cv&lt;0.7,K29*(LN(Cv))^E29,J29*(LN(Cv))^E29))</f>
        <v>-1.743124135209404</v>
      </c>
      <c r="G29" s="42"/>
      <c r="H29" s="43"/>
      <c r="I29" s="44" t="s">
        <v>3</v>
      </c>
      <c r="J29" s="47">
        <v>-3.1646276860000002</v>
      </c>
      <c r="K29" s="45">
        <v>2.4737605870000001</v>
      </c>
      <c r="L29" s="48">
        <v>-7240.5919899999999</v>
      </c>
    </row>
    <row r="30" spans="1:14" x14ac:dyDescent="0.2">
      <c r="C30" s="2"/>
      <c r="E30" s="41">
        <v>2</v>
      </c>
      <c r="F30" s="79">
        <f>IF(Cv&lt;0.3,L30*(LN(Cv))^E30,IF(Cv&lt;0.7,K30*(LN(Cv))^E30,J30*(LN(Cv))^E30))</f>
        <v>11.696247159605104</v>
      </c>
      <c r="G30" s="42"/>
      <c r="H30" s="43"/>
      <c r="I30" s="44" t="s">
        <v>4</v>
      </c>
      <c r="J30" s="47">
        <v>-1.5955243969999999</v>
      </c>
      <c r="K30" s="45">
        <v>23.556200189999998</v>
      </c>
      <c r="L30" s="48">
        <v>-11785.550149999999</v>
      </c>
    </row>
    <row r="31" spans="1:14" x14ac:dyDescent="0.2">
      <c r="C31" s="2"/>
      <c r="E31" s="41">
        <v>3</v>
      </c>
      <c r="F31" s="42">
        <f t="shared" si="0"/>
        <v>-17.478762507912318</v>
      </c>
      <c r="G31" s="42"/>
      <c r="H31" s="43"/>
      <c r="I31" s="44" t="s">
        <v>5</v>
      </c>
      <c r="J31" s="47">
        <v>-6.2691108529999999</v>
      </c>
      <c r="K31" s="45">
        <v>49.957273800000003</v>
      </c>
      <c r="L31" s="48">
        <v>-9537.9851739999995</v>
      </c>
    </row>
    <row r="32" spans="1:14" x14ac:dyDescent="0.2">
      <c r="C32" s="2"/>
      <c r="E32" s="41">
        <v>4</v>
      </c>
      <c r="F32" s="42">
        <f t="shared" si="0"/>
        <v>14.736922708590992</v>
      </c>
      <c r="G32" s="42"/>
      <c r="H32" s="43"/>
      <c r="I32" s="44" t="s">
        <v>6</v>
      </c>
      <c r="J32" s="49">
        <v>-11.31766964</v>
      </c>
      <c r="K32" s="45">
        <v>59.775635870000002</v>
      </c>
      <c r="L32" s="48">
        <v>-3834.341011</v>
      </c>
    </row>
    <row r="33" spans="2:16" x14ac:dyDescent="0.2">
      <c r="C33" s="2"/>
      <c r="E33" s="41">
        <v>5</v>
      </c>
      <c r="F33" s="42">
        <f t="shared" si="0"/>
        <v>-6.2013103339476929</v>
      </c>
      <c r="G33" s="42"/>
      <c r="H33" s="43"/>
      <c r="I33" s="44" t="s">
        <v>7</v>
      </c>
      <c r="J33" s="49">
        <v>-22.697555000000001</v>
      </c>
      <c r="K33" s="45">
        <v>35.696876279999998</v>
      </c>
      <c r="L33" s="46">
        <v>-612.6777022</v>
      </c>
    </row>
    <row r="34" spans="2:16" ht="13.5" thickBot="1" x14ac:dyDescent="0.25">
      <c r="E34" s="41">
        <v>6</v>
      </c>
      <c r="F34" s="50">
        <f t="shared" si="0"/>
        <v>1.0412010833877716</v>
      </c>
      <c r="G34" s="50"/>
      <c r="H34" s="51"/>
      <c r="I34" s="44" t="s">
        <v>8</v>
      </c>
      <c r="J34" s="49">
        <v>-22.066344690000001</v>
      </c>
      <c r="K34" s="45">
        <v>8.5057127070000007</v>
      </c>
      <c r="L34" s="52">
        <v>0</v>
      </c>
      <c r="P34" s="29"/>
    </row>
    <row r="35" spans="2:16" x14ac:dyDescent="0.2">
      <c r="B35" s="3"/>
      <c r="D35" s="15"/>
      <c r="E35" s="6" t="s">
        <v>13</v>
      </c>
      <c r="F35" s="53">
        <f>SUM(F28:F34)</f>
        <v>3.852686497514453</v>
      </c>
      <c r="G35" s="54" t="s">
        <v>21</v>
      </c>
      <c r="H35" s="54"/>
      <c r="I35" s="55"/>
      <c r="J35" s="56"/>
      <c r="K35" s="56"/>
      <c r="L35" s="56"/>
    </row>
    <row r="36" spans="2:16" x14ac:dyDescent="0.2">
      <c r="D36" s="16"/>
      <c r="E36" s="57" t="s">
        <v>24</v>
      </c>
      <c r="F36" s="73">
        <f>EXP(ln_k)</f>
        <v>47.119479711895728</v>
      </c>
      <c r="G36" s="55"/>
      <c r="H36" s="54"/>
      <c r="I36" s="55"/>
      <c r="J36" s="56"/>
      <c r="K36" s="56"/>
      <c r="L36" s="56"/>
    </row>
    <row r="37" spans="2:16" ht="6" customHeight="1" x14ac:dyDescent="0.2">
      <c r="D37" s="16"/>
      <c r="E37" s="55"/>
      <c r="F37" s="56"/>
      <c r="G37" s="55"/>
      <c r="H37" s="55"/>
      <c r="I37" s="55"/>
      <c r="J37" s="56"/>
      <c r="K37" s="56"/>
      <c r="L37" s="56"/>
    </row>
    <row r="38" spans="2:16" ht="13.5" thickBot="1" x14ac:dyDescent="0.25">
      <c r="D38" s="15"/>
      <c r="E38" s="40" t="s">
        <v>12</v>
      </c>
      <c r="F38" s="40" t="s">
        <v>35</v>
      </c>
      <c r="G38" s="40"/>
      <c r="H38" s="40"/>
      <c r="I38" s="65" t="s">
        <v>39</v>
      </c>
      <c r="J38" s="66" t="s">
        <v>9</v>
      </c>
      <c r="K38" s="66" t="s">
        <v>10</v>
      </c>
      <c r="L38" s="66" t="s">
        <v>11</v>
      </c>
    </row>
    <row r="39" spans="2:16" x14ac:dyDescent="0.2">
      <c r="D39" s="15"/>
      <c r="E39" s="41">
        <v>0</v>
      </c>
      <c r="F39" s="6">
        <f t="shared" ref="F39:F45" si="1">IF(Cv&lt;0.3,L39*ln_k^E39,IF(Cv&lt;0.7,K39*ln_k^E39,J39*ln_k^E39))</f>
        <v>2.3426968819999998</v>
      </c>
      <c r="G39" s="6"/>
      <c r="H39" s="55"/>
      <c r="I39" s="44" t="s">
        <v>14</v>
      </c>
      <c r="J39" s="45">
        <v>2.3073185430000001</v>
      </c>
      <c r="K39" s="45">
        <v>2.3426968819999998</v>
      </c>
      <c r="L39" s="45">
        <v>-0.93150848799999997</v>
      </c>
    </row>
    <row r="40" spans="2:16" x14ac:dyDescent="0.2">
      <c r="D40" s="15"/>
      <c r="E40" s="41">
        <v>1</v>
      </c>
      <c r="F40" s="6">
        <f t="shared" si="1"/>
        <v>-0.5770717074304047</v>
      </c>
      <c r="G40" s="6"/>
      <c r="H40" s="55"/>
      <c r="I40" s="44" t="s">
        <v>16</v>
      </c>
      <c r="J40" s="45">
        <v>-0.136673609</v>
      </c>
      <c r="K40" s="45">
        <v>-0.14978423699999999</v>
      </c>
      <c r="L40" s="45">
        <v>2.1567091660000002</v>
      </c>
    </row>
    <row r="41" spans="2:16" x14ac:dyDescent="0.2">
      <c r="D41" s="15"/>
      <c r="E41" s="41">
        <v>2</v>
      </c>
      <c r="F41" s="6">
        <f t="shared" si="1"/>
        <v>-1.4741068367784735</v>
      </c>
      <c r="G41" s="6"/>
      <c r="H41" s="55"/>
      <c r="I41" s="44" t="s">
        <v>15</v>
      </c>
      <c r="J41" s="45">
        <v>-7.5035626999999994E-2</v>
      </c>
      <c r="K41" s="45">
        <v>-9.9311974999999997E-2</v>
      </c>
      <c r="L41" s="45">
        <v>-0.77977033500000004</v>
      </c>
    </row>
    <row r="42" spans="2:16" x14ac:dyDescent="0.2">
      <c r="D42" s="15"/>
      <c r="E42" s="41">
        <v>3</v>
      </c>
      <c r="F42" s="6">
        <f t="shared" si="1"/>
        <v>0.1969561469059104</v>
      </c>
      <c r="G42" s="6"/>
      <c r="H42" s="55"/>
      <c r="I42" s="44" t="s">
        <v>17</v>
      </c>
      <c r="J42" s="45">
        <v>-1.3464311E-2</v>
      </c>
      <c r="K42" s="45">
        <v>3.444122E-3</v>
      </c>
      <c r="L42" s="45">
        <v>0.112962273</v>
      </c>
    </row>
    <row r="43" spans="2:16" x14ac:dyDescent="0.2">
      <c r="D43" s="15"/>
      <c r="E43" s="41">
        <v>4</v>
      </c>
      <c r="F43" s="6">
        <f t="shared" si="1"/>
        <v>0.22329493133004136</v>
      </c>
      <c r="G43" s="6"/>
      <c r="H43" s="55"/>
      <c r="I43" s="44" t="s">
        <v>18</v>
      </c>
      <c r="J43" s="45">
        <v>3.2280289999999999E-3</v>
      </c>
      <c r="K43" s="45">
        <v>1.013501E-3</v>
      </c>
      <c r="L43" s="45">
        <v>-9.3404539999999998E-3</v>
      </c>
    </row>
    <row r="44" spans="2:16" x14ac:dyDescent="0.2">
      <c r="D44" s="15"/>
      <c r="E44" s="41">
        <v>5</v>
      </c>
      <c r="F44" s="6">
        <f t="shared" si="1"/>
        <v>-0.12003239635001893</v>
      </c>
      <c r="G44" s="6"/>
      <c r="H44" s="55"/>
      <c r="I44" s="44" t="s">
        <v>19</v>
      </c>
      <c r="J44" s="45">
        <v>5.2123999999999996E-4</v>
      </c>
      <c r="K44" s="45">
        <v>-1.4140999999999999E-4</v>
      </c>
      <c r="L44" s="45">
        <v>4.1189599999999997E-4</v>
      </c>
    </row>
    <row r="45" spans="2:16" ht="13.5" thickBot="1" x14ac:dyDescent="0.25">
      <c r="D45" s="15"/>
      <c r="E45" s="58">
        <v>6</v>
      </c>
      <c r="F45" s="59">
        <f t="shared" si="1"/>
        <v>1.7962579164956256E-2</v>
      </c>
      <c r="G45" s="59"/>
      <c r="H45" s="60"/>
      <c r="I45" s="44" t="s">
        <v>20</v>
      </c>
      <c r="J45" s="45">
        <v>-1.4090000000000001E-4</v>
      </c>
      <c r="K45" s="45">
        <v>5.4927099999999998E-6</v>
      </c>
      <c r="L45" s="45">
        <v>-7.5371000000000002E-6</v>
      </c>
    </row>
    <row r="46" spans="2:16" x14ac:dyDescent="0.2">
      <c r="D46" s="15"/>
      <c r="E46" s="6" t="s">
        <v>13</v>
      </c>
      <c r="F46" s="53">
        <f>SUM(F39:F45)</f>
        <v>0.60969959884201075</v>
      </c>
      <c r="G46" s="54" t="s">
        <v>36</v>
      </c>
      <c r="H46" s="55"/>
      <c r="I46" s="56"/>
      <c r="J46" s="56"/>
      <c r="K46" s="56"/>
      <c r="L46" s="55"/>
    </row>
    <row r="47" spans="2:16" x14ac:dyDescent="0.2">
      <c r="D47" s="15"/>
      <c r="E47" s="41"/>
      <c r="F47" s="53">
        <f>EXP(F46)</f>
        <v>1.8398786140909813</v>
      </c>
      <c r="G47" s="54" t="s">
        <v>37</v>
      </c>
      <c r="H47" s="55"/>
      <c r="I47" s="56"/>
      <c r="J47" s="56"/>
      <c r="K47" s="56"/>
      <c r="L47" s="55"/>
    </row>
    <row r="48" spans="2:16" ht="3" customHeight="1" x14ac:dyDescent="0.2">
      <c r="D48" s="16"/>
      <c r="E48" s="56"/>
      <c r="F48" s="55"/>
      <c r="G48" s="55"/>
      <c r="H48" s="55"/>
      <c r="I48" s="56"/>
      <c r="J48" s="56"/>
      <c r="K48" s="56"/>
      <c r="L48" s="55"/>
    </row>
    <row r="49" spans="4:12" ht="12.75" customHeight="1" x14ac:dyDescent="0.2">
      <c r="D49" s="16"/>
      <c r="E49" s="61" t="s">
        <v>38</v>
      </c>
      <c r="F49" s="74">
        <f>k*I_1/(1-EXP(-k))/2/med</f>
        <v>0.29150680238403104</v>
      </c>
      <c r="G49" s="6"/>
      <c r="H49" s="55"/>
      <c r="I49" s="56"/>
      <c r="J49" s="56"/>
      <c r="K49" s="56"/>
      <c r="L49" s="55"/>
    </row>
    <row r="50" spans="4:12" x14ac:dyDescent="0.2">
      <c r="E50" s="55"/>
      <c r="F50" s="55"/>
      <c r="G50" s="7"/>
      <c r="H50" s="55"/>
      <c r="I50" s="56"/>
      <c r="J50" s="56"/>
      <c r="K50" s="56"/>
      <c r="L50" s="55"/>
    </row>
    <row r="51" spans="4:12" x14ac:dyDescent="0.2">
      <c r="E51" s="55"/>
      <c r="F51" s="56"/>
      <c r="G51" s="55"/>
      <c r="H51" s="55"/>
      <c r="I51" s="56"/>
      <c r="J51" s="56"/>
      <c r="K51" s="56"/>
      <c r="L51" s="55"/>
    </row>
    <row r="52" spans="4:12" x14ac:dyDescent="0.2">
      <c r="E52" s="55"/>
      <c r="F52" s="56"/>
      <c r="G52" s="55"/>
      <c r="H52" s="55"/>
      <c r="I52" s="56"/>
      <c r="J52" s="56"/>
      <c r="K52" s="56"/>
      <c r="L52" s="55"/>
    </row>
    <row r="53" spans="4:12" x14ac:dyDescent="0.2">
      <c r="E53" s="55"/>
      <c r="F53" s="56"/>
      <c r="G53" s="55"/>
      <c r="H53" s="55"/>
      <c r="I53" s="56"/>
      <c r="J53" s="56"/>
      <c r="K53" s="56"/>
      <c r="L53" s="55"/>
    </row>
    <row r="54" spans="4:12" ht="13.5" x14ac:dyDescent="0.25">
      <c r="D54" s="4"/>
      <c r="F54" s="4"/>
      <c r="G54" s="27"/>
      <c r="H54" s="4"/>
    </row>
    <row r="55" spans="4:12" x14ac:dyDescent="0.2">
      <c r="D55" s="4"/>
      <c r="F55" s="4"/>
      <c r="G55" s="5"/>
      <c r="I55" s="4">
        <f>148*6</f>
        <v>888</v>
      </c>
    </row>
    <row r="56" spans="4:12" x14ac:dyDescent="0.2">
      <c r="D56" s="4"/>
      <c r="F56" s="4"/>
      <c r="G56" s="5"/>
      <c r="I56" s="4"/>
    </row>
    <row r="57" spans="4:12" x14ac:dyDescent="0.2">
      <c r="D57" s="4"/>
      <c r="F57" s="4"/>
      <c r="G57" s="5"/>
      <c r="I57" s="4"/>
    </row>
    <row r="58" spans="4:12" x14ac:dyDescent="0.2">
      <c r="D58" s="4"/>
      <c r="F58" s="4"/>
      <c r="G58" s="5"/>
      <c r="I58" s="4"/>
    </row>
    <row r="59" spans="4:12" x14ac:dyDescent="0.2">
      <c r="D59" s="4"/>
      <c r="F59" s="4"/>
      <c r="G59" s="5"/>
      <c r="I59" s="4"/>
    </row>
    <row r="60" spans="4:12" x14ac:dyDescent="0.2">
      <c r="D60" s="4"/>
      <c r="F60" s="4"/>
      <c r="G60" s="5"/>
      <c r="I60" s="4"/>
    </row>
    <row r="61" spans="4:12" x14ac:dyDescent="0.2">
      <c r="D61" s="4"/>
      <c r="F61" s="4"/>
      <c r="G61" s="5"/>
      <c r="I61" s="4"/>
    </row>
    <row r="62" spans="4:12" x14ac:dyDescent="0.2">
      <c r="D62" s="4"/>
      <c r="F62" s="4"/>
      <c r="G62" s="5"/>
      <c r="I62" s="4"/>
    </row>
    <row r="63" spans="4:12" x14ac:dyDescent="0.2">
      <c r="D63" s="4"/>
      <c r="F63" s="4"/>
      <c r="G63" s="5"/>
      <c r="I63" s="4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D40" sqref="D40"/>
    </sheetView>
  </sheetViews>
  <sheetFormatPr baseColWidth="10" defaultRowHeight="12.75" x14ac:dyDescent="0.2"/>
  <sheetData/>
  <phoneticPr fontId="0" type="noConversion"/>
  <pageMargins left="0.75" right="0.75" top="1" bottom="1" header="0" footer="0"/>
  <pageSetup paperSize="9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r:id="rId5">
            <anchor moveWithCells="1">
              <from>
                <xdr:col>0</xdr:col>
                <xdr:colOff>171450</xdr:colOff>
                <xdr:row>1</xdr:row>
                <xdr:rowOff>104775</xdr:rowOff>
              </from>
              <to>
                <xdr:col>10</xdr:col>
                <xdr:colOff>247650</xdr:colOff>
                <xdr:row>36</xdr:row>
                <xdr:rowOff>76200</xdr:rowOff>
              </to>
            </anchor>
          </objectPr>
        </oleObject>
      </mc:Choice>
      <mc:Fallback>
        <oleObject progId="Word.Document.8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Cálculos</vt:lpstr>
      <vt:lpstr>Fórmulas</vt:lpstr>
      <vt:lpstr>alfa</vt:lpstr>
      <vt:lpstr>Cv</vt:lpstr>
      <vt:lpstr>desv</vt:lpstr>
      <vt:lpstr>I_1</vt:lpstr>
      <vt:lpstr>k</vt:lpstr>
      <vt:lpstr>ln_k</vt:lpstr>
      <vt:lpstr>med</vt:lpstr>
      <vt:lpstr>x</vt:lpstr>
    </vt:vector>
  </TitlesOfParts>
  <Company>Departamento de Geología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dcterms:created xsi:type="dcterms:W3CDTF">2007-04-27T09:19:50Z</dcterms:created>
  <dcterms:modified xsi:type="dcterms:W3CDTF">2018-02-23T10:58:19Z</dcterms:modified>
</cp:coreProperties>
</file>